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D2788826-1C1A-4605-9B45-DBC81C9010DA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8" i="12" l="1"/>
  <c r="Y28" i="12"/>
  <c r="AL28" i="12" l="1"/>
  <c r="M28" i="12"/>
  <c r="L28" i="12"/>
  <c r="K28" i="12"/>
  <c r="J28" i="12"/>
  <c r="F28" i="12"/>
  <c r="E28" i="12"/>
  <c r="D28" i="12"/>
  <c r="C28" i="12"/>
  <c r="B2750" i="3" l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H2786" i="3"/>
  <c r="G2786" i="3"/>
  <c r="F2786" i="3"/>
  <c r="E2786" i="3"/>
  <c r="D2786" i="3"/>
  <c r="C2786" i="3"/>
  <c r="H2785" i="3"/>
  <c r="G2785" i="3"/>
  <c r="F2785" i="3"/>
  <c r="E2785" i="3"/>
  <c r="D2785" i="3"/>
  <c r="C2785" i="3"/>
  <c r="H2784" i="3"/>
  <c r="G2784" i="3"/>
  <c r="F2784" i="3"/>
  <c r="E2784" i="3"/>
  <c r="D2784" i="3"/>
  <c r="C2784" i="3"/>
  <c r="AG33" i="12" l="1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T29" i="12"/>
  <c r="K29" i="12"/>
  <c r="R29" i="12"/>
  <c r="C29" i="12"/>
  <c r="J29" i="12"/>
  <c r="D29" i="12"/>
  <c r="M29" i="12"/>
  <c r="L29" i="12"/>
  <c r="F29" i="12"/>
  <c r="S29" i="12"/>
  <c r="E29" i="12"/>
  <c r="AE29" i="12" l="1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J35" i="12" l="1"/>
  <c r="AL27" i="12"/>
  <c r="Z35" i="12"/>
  <c r="F35" i="12"/>
  <c r="AL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<sst xmlns="http://schemas.openxmlformats.org/spreadsheetml/2006/main" count="252" uniqueCount="42">
  <si>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</si>
  <si>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</si>
  <si>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</si>
  <si>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</si>
  <si>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</si>
  <si>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</si>
  <si>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</si>
  <si>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</si>
  <si>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</si>
  <si>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</si>
  <si>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</si>
  <si>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</si>
  <si>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</si>
  <si>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</si>
  <si>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</si>
  <si>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</si>
  <si>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</si>
  <si>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</si>
  <si>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</si>
  <si>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</si>
  <si>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</si>
  <si>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</si>
  <si>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</si>
  <si>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</si>
  <si>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</si>
  <si>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</si>
  <si>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</si>
  <si>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</si>
  <si>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</si>
  <si>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</si>
  <si>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</si>
  <si>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</si>
  <si>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</si>
  <si>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</si>
  <si>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</si>
  <si>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</si>
  <si>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</si>
  <si>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>2025</t>
  </si>
  <si>
    <t>3m</t>
  </si>
  <si>
    <t>6m</t>
  </si>
  <si>
    <t>9m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</si>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</sst>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4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  <font>
      <b/>
      <sz val="11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7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0" fontId="0" fillId="0" borderId="0" xfId="0" applyNumberFormat="1"/>
    <xf numFmtId="10" fontId="39" fillId="0" borderId="0" xfId="0" applyNumberFormat="1" applyFont="1"/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  <xf numFmtId="14" fontId="29" fillId="0" borderId="0" xfId="0" applyNumberFormat="1" applyFont="1" applyFill="1" applyAlignment="1">
      <alignment horizontal="center" vertical="center"/>
    </xf>
    <xf numFmtId="17" fontId="34" fillId="0" borderId="10" xfId="0" quotePrefix="1" applyNumberFormat="1" applyFont="1" applyFill="1" applyBorder="1" applyAlignment="1">
      <alignment horizontal="center" vertical="center" wrapText="1" readingOrder="1"/>
    </xf>
    <xf numFmtId="10" fontId="33" fillId="0" borderId="10" xfId="0" applyNumberFormat="1" applyFont="1" applyFill="1" applyBorder="1" applyAlignment="1">
      <alignment horizontal="center" vertical="center" wrapText="1" readingOrder="1"/>
    </xf>
    <xf numFmtId="10" fontId="33" fillId="0" borderId="24" xfId="0" applyNumberFormat="1" applyFont="1" applyFill="1" applyBorder="1" applyAlignment="1">
      <alignment horizontal="center" vertical="center" wrapText="1" readingOrder="1"/>
    </xf>
    <xf numFmtId="170" fontId="31" fillId="0" borderId="0" xfId="0" applyFont="1" applyFill="1" applyAlignment="1">
      <alignment horizontal="center" vertical="center"/>
    </xf>
    <xf numFmtId="3" fontId="37" fillId="0" borderId="10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Fill="1" applyBorder="1" applyAlignment="1">
      <alignment horizontal="center" vertical="center" wrapText="1" readingOrder="1"/>
    </xf>
    <xf numFmtId="10" fontId="33" fillId="0" borderId="10" xfId="0" quotePrefix="1" applyNumberFormat="1" applyFont="1" applyFill="1" applyBorder="1" applyAlignment="1">
      <alignment horizontal="center" vertical="center" wrapText="1" readingOrder="1"/>
    </xf>
    <xf numFmtId="170" fontId="28" fillId="0" borderId="0" xfId="0" applyFont="1" applyFill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Diarios'!$P$3:$P$2779</c:f>
              <c:numCache>
                <c:formatCode>#,##0.00</c:formatCode>
                <c:ptCount val="2777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Diarios'!$E$3:$E$2748</c:f>
              <c:numCache>
                <c:formatCode>#,##0.00</c:formatCode>
                <c:ptCount val="2746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Diarios'!$D$3:$D$2779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Diarios'!$D$3:$D$2779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53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Diarios'!$Q$3:$Q$2779</c:f>
              <c:numCache>
                <c:formatCode>#,##0.00</c:formatCode>
                <c:ptCount val="2777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Diarios'!$H$3:$H$2779</c:f>
              <c:numCache>
                <c:formatCode>#,##0.00</c:formatCode>
                <c:ptCount val="277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Diarios'!$F$3:$F$2779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Diarios'!$G$3:$G$2779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53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Diarios'!$B$3:$B$2779</c:f>
              <c:numCache>
                <c:formatCode>m/d/yyyy</c:formatCode>
                <c:ptCount val="277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</c:numCache>
            </c:numRef>
          </c:cat>
          <c:val>
            <c:numRef>
              <c:f>'Valores Cuota Diarios'!$M$3:$M$2779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53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551693049357815"/>
          <c:w val="0.84244434644687061"/>
          <c:h val="0.73096907747939044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Diarios'!$B$2524:$B$2779</c:f>
              <c:numCache>
                <c:formatCode>m/d/yyyy</c:formatCode>
                <c:ptCount val="25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</c:numCache>
            </c:numRef>
          </c:cat>
          <c:val>
            <c:numRef>
              <c:f>'Valores Cuota Diarios'!$S$2508:$S$2779</c:f>
              <c:numCache>
                <c:formatCode>#,##0.00</c:formatCode>
                <c:ptCount val="27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Diarios'!$B$2524:$B$2779</c:f>
              <c:numCache>
                <c:formatCode>m/d/yyyy</c:formatCode>
                <c:ptCount val="256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</c:numCache>
            </c:numRef>
          </c:cat>
          <c:val>
            <c:numRef>
              <c:f>'Valores Cuota Diarios'!$T$2524:$T$2779</c:f>
              <c:numCache>
                <c:formatCode>#,##0.00</c:formatCode>
                <c:ptCount val="256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053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1"/>
        <c:majorTimeUnit val="months"/>
        <c:minorUnit val="1"/>
        <c:minorTimeUnit val="months"/>
      </c:dateAx>
      <c:valAx>
        <c:axId val="2137109103"/>
        <c:scaling>
          <c:orientation val="minMax"/>
          <c:max val="114"/>
          <c:min val="96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1381720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7" t="s">
        <v>5</v>
      </c>
      <c r="C22" s="67"/>
      <c r="D22" s="67"/>
      <c r="E22" s="67"/>
      <c r="F22" s="67"/>
      <c r="I22" s="67" t="s">
        <v>5</v>
      </c>
      <c r="J22" s="67"/>
      <c r="K22" s="67"/>
      <c r="L22" s="67"/>
      <c r="M22" s="67"/>
      <c r="P22" s="67" t="s">
        <v>5</v>
      </c>
      <c r="Q22" s="67"/>
      <c r="R22" s="67"/>
      <c r="S22" s="67"/>
      <c r="T22" s="67"/>
      <c r="W22" s="67" t="s">
        <v>5</v>
      </c>
      <c r="X22" s="67"/>
      <c r="Y22" s="67"/>
      <c r="Z22" s="67"/>
    </row>
    <row r="23" spans="1:26" ht="18" customHeight="1" x14ac:dyDescent="0.3">
      <c r="B23" s="68" t="s">
        <v>9</v>
      </c>
      <c r="C23" s="68"/>
      <c r="D23" s="68"/>
      <c r="E23" s="69"/>
      <c r="F23" s="71" t="s">
        <v>29</v>
      </c>
      <c r="G23" s="24"/>
      <c r="H23" s="24"/>
      <c r="I23" s="68" t="s">
        <v>11</v>
      </c>
      <c r="J23" s="68"/>
      <c r="K23" s="68"/>
      <c r="L23" s="69"/>
      <c r="M23" s="71" t="s">
        <v>30</v>
      </c>
      <c r="N23" s="24"/>
      <c r="O23" s="24"/>
      <c r="P23" s="68" t="s">
        <v>12</v>
      </c>
      <c r="Q23" s="68"/>
      <c r="R23" s="68"/>
      <c r="S23" s="69"/>
      <c r="T23" s="71" t="s">
        <v>31</v>
      </c>
      <c r="U23" s="24"/>
      <c r="V23" s="24"/>
      <c r="W23" s="65" t="s">
        <v>26</v>
      </c>
      <c r="X23" s="65"/>
      <c r="Y23" s="65"/>
      <c r="Z23" s="65"/>
    </row>
    <row r="24" spans="1:26" ht="28.15" customHeight="1" x14ac:dyDescent="0.3">
      <c r="B24" s="65"/>
      <c r="C24" s="65"/>
      <c r="D24" s="65"/>
      <c r="E24" s="70"/>
      <c r="F24" s="71"/>
      <c r="G24" s="24"/>
      <c r="H24" s="24"/>
      <c r="I24" s="65"/>
      <c r="J24" s="65"/>
      <c r="K24" s="65"/>
      <c r="L24" s="70"/>
      <c r="M24" s="71"/>
      <c r="N24" s="24"/>
      <c r="O24" s="24"/>
      <c r="P24" s="65"/>
      <c r="Q24" s="65"/>
      <c r="R24" s="65"/>
      <c r="S24" s="70"/>
      <c r="T24" s="71"/>
      <c r="U24" s="24"/>
      <c r="V24" s="24"/>
      <c r="W24" s="65"/>
      <c r="X24" s="65"/>
      <c r="Y24" s="65"/>
      <c r="Z24" s="65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46053</v>
      </c>
      <c r="B27" s="43">
        <f>+$A$27</f>
        <v>46053</v>
      </c>
      <c r="C27" s="36">
        <f>+(VLOOKUP($A27,'Valores Cuota Diarios'!$B:$Q,'Gráficos (2)'!C$25,0)/VLOOKUP($A28,'Valores Cuota Diarios'!$B:$Q,'Gráficos (2)'!C$25,0))-1</f>
        <v>0.10178496221297273</v>
      </c>
      <c r="D27" s="36">
        <f>+(VLOOKUP($A27,'Valores Cuota Diarios'!$B:$Q,'Gráficos (2)'!D$25,0)/VLOOKUP($A28,'Valores Cuota Diarios'!$B:$Q,'Gráficos (2)'!D$25,0))-1</f>
        <v>0.10107011409200251</v>
      </c>
      <c r="E27" s="50">
        <f>+(VLOOKUP($A27,'Valores Cuota Diarios'!$B:$Q,'Gráficos (2)'!E$25,0)/VLOOKUP($A28,'Valores Cuota Diarios'!$B:$Q,'Gráficos (2)'!E$25,0))-1</f>
        <v>0.1003557286005532</v>
      </c>
      <c r="F27" s="36">
        <f>+(VLOOKUP($A27,'Valores Cuota Diarios'!$B:$Q,'Gráficos (2)'!F$25,0)/VLOOKUP($A28,'Valores Cuota Diarios'!$B:$Q,'Gráficos (2)'!F$25,0))-1</f>
        <v>9.7251323105006948E-2</v>
      </c>
      <c r="G27" s="28"/>
      <c r="H27" s="28"/>
      <c r="I27" s="43">
        <f>+$A$27</f>
        <v>46053</v>
      </c>
      <c r="J27" s="36">
        <f>+(VLOOKUP($A27,'Valores Cuota Diarios'!$B:$Q,'Gráficos (2)'!J$25,0)/VLOOKUP($A28,'Valores Cuota Diarios'!$B:$Q,'Gráficos (2)'!J$25,0))-1</f>
        <v>0.22777797938090938</v>
      </c>
      <c r="K27" s="36">
        <f>+(VLOOKUP($A27,'Valores Cuota Diarios'!$B:$Q,'Gráficos (2)'!K$25,0)/VLOOKUP($A28,'Valores Cuota Diarios'!$B:$Q,'Gráficos (2)'!K$25,0))-1</f>
        <v>0.22459468667278015</v>
      </c>
      <c r="L27" s="50">
        <f>+(VLOOKUP($A27,'Valores Cuota Diarios'!$B:$Q,'Gráficos (2)'!L$25,0)/VLOOKUP($A28,'Valores Cuota Diarios'!$B:$Q,'Gráficos (2)'!L$25,0))-1</f>
        <v>0.22141962658451497</v>
      </c>
      <c r="M27" s="36">
        <f>+(VLOOKUP($A27,'Valores Cuota Diarios'!$B:$Q,'Gráficos (2)'!M$25,0)/VLOOKUP($A28,'Valores Cuota Diarios'!$B:$Q,'Gráficos (2)'!M$25,0))-1</f>
        <v>0.21714072435396825</v>
      </c>
      <c r="N27" s="28"/>
      <c r="O27" s="28"/>
      <c r="P27" s="43">
        <f>+$A$27</f>
        <v>46053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46053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4.0964111855860574E-2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0.15887911027580781</v>
      </c>
      <c r="D34" s="30">
        <f>+(VLOOKUP($A27,'Valores Cuota Diarios'!$B:$Q,'Gráficos (2)'!D$25,0)/VLOOKUP(43248,'Valores Cuota Diarios'!$B:$Q,'Gráficos (2)'!D$25,0))-1</f>
        <v>0.14727776778643387</v>
      </c>
      <c r="E34" s="51">
        <f>+(VLOOKUP($A27,'Valores Cuota Diarios'!$B:$Q,'Gráficos (2)'!E$25,0)/VLOOKUP(43248,'Valores Cuota Diarios'!$B:$Q,'Gráficos (2)'!E$25,0))-1</f>
        <v>0.13241115119636571</v>
      </c>
      <c r="F34" s="30">
        <f>+(VLOOKUP($A27,'Valores Cuota Diarios'!$B:$Q,'Gráficos (2)'!F$25,0)/VLOOKUP(43993,'Valores Cuota Diarios'!$B:$Q,'Gráficos (2)'!F$25,0))-1</f>
        <v>9.3411257852108021E-2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0.87735709044718568</v>
      </c>
      <c r="K34" s="30">
        <f>+(VLOOKUP($A27,'Valores Cuota Diarios'!$B:$Q,'Gráficos (2)'!K$25,0)/VLOOKUP(43248,'Valores Cuota Diarios'!$B:$Q,'Gráficos (2)'!K$25,0))-1</f>
        <v>0.83721826413700784</v>
      </c>
      <c r="L34" s="51">
        <f>+(VLOOKUP($A27,'Valores Cuota Diarios'!$B:$Q,'Gráficos (2)'!L$25,0)/VLOOKUP(43248,'Valores Cuota Diarios'!$B:$Q,'Gráficos (2)'!L$25,0))-1</f>
        <v>0.77527710809562889</v>
      </c>
      <c r="M34" s="30">
        <f>+(VLOOKUP($A27,'Valores Cuota Diarios'!$B:$Q,'Gráficos (2)'!M$25,0)/VLOOKUP(43993,'Valores Cuota Diarios'!$B:$Q,'Gráficos (2)'!M$25,0))-1</f>
        <v>0.84142357024709447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0.14961280460783177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Enero 2026</v>
      </c>
    </row>
    <row r="37" spans="1:26" ht="14.45" customHeight="1" x14ac:dyDescent="0.25">
      <c r="B37" s="66" t="s">
        <v>28</v>
      </c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topLeftCell="A13" zoomScale="85" zoomScaleNormal="85" workbookViewId="0">
      <selection activeCell="B27" sqref="B27"/>
    </sheetView>
  </sheetViews>
  <sheetFormatPr baseColWidth="10" defaultRowHeight="15" x14ac:dyDescent="0.25"/>
  <cols>
    <col min="1" max="1" width="6.140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7" t="s">
        <v>5</v>
      </c>
      <c r="C22" s="67"/>
      <c r="D22" s="67"/>
      <c r="E22" s="67"/>
      <c r="F22" s="67"/>
      <c r="I22" s="67" t="s">
        <v>5</v>
      </c>
      <c r="J22" s="67"/>
      <c r="K22" s="67"/>
      <c r="L22" s="67"/>
      <c r="M22" s="67"/>
      <c r="P22" s="67" t="s">
        <v>5</v>
      </c>
      <c r="Q22" s="67"/>
      <c r="R22" s="67"/>
      <c r="S22" s="67"/>
      <c r="T22" s="67"/>
      <c r="W22" s="67" t="s">
        <v>5</v>
      </c>
      <c r="X22" s="67"/>
      <c r="Y22" s="67"/>
      <c r="Z22" s="67"/>
      <c r="AC22" s="67" t="s">
        <v>5</v>
      </c>
      <c r="AD22" s="67"/>
      <c r="AE22" s="67"/>
      <c r="AF22" s="67"/>
      <c r="AG22" s="67"/>
      <c r="AJ22" s="67" t="s">
        <v>5</v>
      </c>
      <c r="AK22" s="67"/>
      <c r="AL22" s="67"/>
    </row>
    <row r="23" spans="1:38" ht="18" customHeight="1" x14ac:dyDescent="0.3">
      <c r="B23" s="68" t="s">
        <v>9</v>
      </c>
      <c r="C23" s="68"/>
      <c r="D23" s="68"/>
      <c r="E23" s="69"/>
      <c r="F23" s="71" t="s">
        <v>29</v>
      </c>
      <c r="G23" s="24"/>
      <c r="H23" s="24"/>
      <c r="I23" s="68" t="s">
        <v>11</v>
      </c>
      <c r="J23" s="68"/>
      <c r="K23" s="68"/>
      <c r="L23" s="69"/>
      <c r="M23" s="71" t="s">
        <v>30</v>
      </c>
      <c r="N23" s="24"/>
      <c r="O23" s="24"/>
      <c r="P23" s="68" t="s">
        <v>12</v>
      </c>
      <c r="Q23" s="68"/>
      <c r="R23" s="68"/>
      <c r="S23" s="69"/>
      <c r="T23" s="71" t="s">
        <v>31</v>
      </c>
      <c r="U23" s="24"/>
      <c r="V23" s="24"/>
      <c r="W23" s="65" t="s">
        <v>34</v>
      </c>
      <c r="X23" s="65"/>
      <c r="Y23" s="65"/>
      <c r="Z23" s="65"/>
      <c r="AA23" s="24"/>
      <c r="AB23" s="24"/>
      <c r="AC23" s="68" t="s">
        <v>12</v>
      </c>
      <c r="AD23" s="68"/>
      <c r="AE23" s="68"/>
      <c r="AF23" s="69"/>
      <c r="AG23" s="71" t="s">
        <v>31</v>
      </c>
      <c r="AH23" s="24"/>
      <c r="AI23" s="24"/>
      <c r="AJ23" s="65" t="s">
        <v>26</v>
      </c>
      <c r="AK23" s="65"/>
      <c r="AL23" s="65"/>
    </row>
    <row r="24" spans="1:38" ht="28.15" customHeight="1" x14ac:dyDescent="0.3">
      <c r="B24" s="65"/>
      <c r="C24" s="65"/>
      <c r="D24" s="65"/>
      <c r="E24" s="70"/>
      <c r="F24" s="71"/>
      <c r="G24" s="24"/>
      <c r="H24" s="24"/>
      <c r="I24" s="65"/>
      <c r="J24" s="65"/>
      <c r="K24" s="65"/>
      <c r="L24" s="70"/>
      <c r="M24" s="71"/>
      <c r="N24" s="24"/>
      <c r="O24" s="24"/>
      <c r="P24" s="65"/>
      <c r="Q24" s="65"/>
      <c r="R24" s="65"/>
      <c r="S24" s="70"/>
      <c r="T24" s="71"/>
      <c r="U24" s="24"/>
      <c r="V24" s="24"/>
      <c r="W24" s="65"/>
      <c r="X24" s="65"/>
      <c r="Y24" s="65"/>
      <c r="Z24" s="65"/>
      <c r="AA24" s="24"/>
      <c r="AB24" s="24"/>
      <c r="AC24" s="65"/>
      <c r="AD24" s="65"/>
      <c r="AE24" s="65"/>
      <c r="AF24" s="70"/>
      <c r="AG24" s="71"/>
      <c r="AH24" s="24"/>
      <c r="AI24" s="24"/>
      <c r="AJ24" s="65"/>
      <c r="AK24" s="65"/>
      <c r="AL24" s="65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86" customFormat="1" ht="25.15" customHeight="1" x14ac:dyDescent="0.25">
      <c r="A27" s="78">
        <f>+EOMONTH(MAX('Valores Cuota Diarios'!B:B),-1)</f>
        <v>46053</v>
      </c>
      <c r="B27" s="29" t="str">
        <f>+TEXT($A$27,"yyyy")</f>
        <v>2026</v>
      </c>
      <c r="C27" s="80">
        <f>+(VLOOKUP($A27,'Valores Cuota Diarios'!$B:$Q,Gráficos!C$25,0)/VLOOKUP($A28,'Valores Cuota Diarios'!$B:$Q,Gráficos!C$25,0))-1</f>
        <v>1.0735546591022604E-2</v>
      </c>
      <c r="D27" s="80">
        <f>+(VLOOKUP($A27,'Valores Cuota Diarios'!$B:$Q,Gráficos!D$25,0)/VLOOKUP($A28,'Valores Cuota Diarios'!$B:$Q,Gráficos!D$25,0))-1</f>
        <v>1.0684195357592685E-2</v>
      </c>
      <c r="E27" s="81">
        <f>+(VLOOKUP($A27,'Valores Cuota Diarios'!$B:$Q,Gráficos!E$25,0)/VLOOKUP($A28,'Valores Cuota Diarios'!$B:$Q,Gráficos!E$25,0))-1</f>
        <v>1.0632846648947814E-2</v>
      </c>
      <c r="F27" s="80">
        <f>(VLOOKUP($A27,'Valores Cuota Diarios'!$B:$Q,Gráficos!F$25,0)/VLOOKUP($A28,'Valores Cuota Diarios'!$B:$Q,Gráficos!F$25,0))-1</f>
        <v>1.0441520956320893E-2</v>
      </c>
      <c r="G27" s="82"/>
      <c r="H27" s="82"/>
      <c r="I27" s="29" t="str">
        <f>+TEXT($A$27,"yyyy")</f>
        <v>2026</v>
      </c>
      <c r="J27" s="80">
        <f>(VLOOKUP($A27,'Valores Cuota Diarios'!$B:$Q,Gráficos!J$25,0)/VLOOKUP($A28,'Valores Cuota Diarios'!$B:$Q,Gráficos!J$25,0))-1</f>
        <v>5.9871734688472289E-2</v>
      </c>
      <c r="K27" s="80">
        <f>(VLOOKUP($A27,'Valores Cuota Diarios'!$B:$Q,Gráficos!K$25,0)/VLOOKUP($A28,'Valores Cuota Diarios'!$B:$Q,Gráficos!K$25,0))-1</f>
        <v>5.9656359319071317E-2</v>
      </c>
      <c r="L27" s="81">
        <f>(VLOOKUP($A27,'Valores Cuota Diarios'!$B:$Q,Gráficos!L$25,0)/VLOOKUP($A28,'Valores Cuota Diarios'!$B:$Q,Gráficos!L$25,0))-1</f>
        <v>5.9441026304325906E-2</v>
      </c>
      <c r="M27" s="80">
        <f>(VLOOKUP($A27,'Valores Cuota Diarios'!$B:$Q,Gráficos!M$25,0)/VLOOKUP($A28,'Valores Cuota Diarios'!$B:$Q,Gráficos!M$25,0))-1</f>
        <v>5.9221978712952206E-2</v>
      </c>
      <c r="N27" s="82"/>
      <c r="O27" s="82"/>
      <c r="P27" s="79">
        <f>+$A$27</f>
        <v>46053</v>
      </c>
      <c r="Q27" s="83">
        <f>-(1)</f>
        <v>-1</v>
      </c>
      <c r="R27" s="80">
        <f>+(VLOOKUP($A27,'Valores Cuota Diarios'!$B:$Q,Gráficos!R$25,0)/VLOOKUP($A29,'Valores Cuota Diarios'!$B:$Q,Gráficos!R$25,0))-1</f>
        <v>-1</v>
      </c>
      <c r="S27" s="84">
        <f>+(VLOOKUP($A27,'Valores Cuota Diarios'!$B:$Q,Gráficos!S$25,0)/VLOOKUP($A29,'Valores Cuota Diarios'!$B:$Q,Gráficos!S$25,0))-1</f>
        <v>-1</v>
      </c>
      <c r="T27" s="80">
        <f>+(VLOOKUP($A27,'Valores Cuota Diarios'!$B:$Q,Gráficos!T$25,0)/VLOOKUP($A29,'Valores Cuota Diarios'!$B:$Q,Gráficos!T$25,0))-1</f>
        <v>-1</v>
      </c>
      <c r="U27" s="82"/>
      <c r="V27" s="82"/>
      <c r="W27" s="29" t="str">
        <f>+TEXT($A$27,"yyyy")</f>
        <v>2026</v>
      </c>
      <c r="X27" s="31" t="s">
        <v>15</v>
      </c>
      <c r="Y27" s="85">
        <f>(VLOOKUP($A27,'Valores Cuota Diarios'!$B:$T,Gráficos!Y$25,0)/VLOOKUP($A$28,'Valores Cuota Diarios'!$B:$T,Gráficos!Y$25,0))-1</f>
        <v>6.2435164367367069E-3</v>
      </c>
      <c r="Z27" s="85">
        <f>(VLOOKUP($A27,'Valores Cuota Diarios'!$B:$T,Gráficos!Z$25,0)/VLOOKUP($A$28,'Valores Cuota Diarios'!$B:$T,Gráficos!Z$25,0))-1</f>
        <v>6.0390374581922313E-3</v>
      </c>
      <c r="AA27" s="82"/>
      <c r="AB27" s="82"/>
      <c r="AC27" s="79">
        <f>+$A$27</f>
        <v>46053</v>
      </c>
      <c r="AD27" s="83">
        <f>-(1)</f>
        <v>-1</v>
      </c>
      <c r="AE27" s="80">
        <f>+(VLOOKUP($A27,'Valores Cuota Diarios'!$B:$Q,Gráficos!AE$25,0)/VLOOKUP($A29,'Valores Cuota Diarios'!$B:$Q,Gráficos!AE$25,0))-1</f>
        <v>-1</v>
      </c>
      <c r="AF27" s="84">
        <f>+(VLOOKUP($A27,'Valores Cuota Diarios'!$B:$Q,Gráficos!AF$25,0)/VLOOKUP($A29,'Valores Cuota Diarios'!$B:$Q,Gráficos!AF$25,0))-1</f>
        <v>-1</v>
      </c>
      <c r="AG27" s="80">
        <f>+(VLOOKUP($A27,'Valores Cuota Diarios'!$B:$Q,Gráficos!AG$25,0)/VLOOKUP($A29,'Valores Cuota Diarios'!$B:$Q,Gráficos!AG$25,0))-1</f>
        <v>-1</v>
      </c>
      <c r="AH27" s="82"/>
      <c r="AI27" s="82"/>
      <c r="AJ27" s="29" t="str">
        <f>+TEXT($A$27,"yyyy")</f>
        <v>2026</v>
      </c>
      <c r="AK27" s="85">
        <f>(VLOOKUP($A27,'Valores Cuota Diarios'!$B:$Q,Gráficos!AK$25,0)/VLOOKUP($A28,'Valores Cuota Diarios'!$B:$Q,Gráficos!AK$25,0))-1</f>
        <v>2.6883385881069088E-3</v>
      </c>
      <c r="AL27" s="80">
        <f>(VLOOKUP($A27,'Valores Cuota Diarios'!$B:$Q,Gráficos!AL$25,0)/VLOOKUP($A28,'Valores Cuota Diarios'!$B:$Q,Gráficos!AL$25,0))-1</f>
        <v>2.6373971179267652E-3</v>
      </c>
    </row>
    <row r="28" spans="1:38" s="22" customFormat="1" ht="25.15" customHeight="1" x14ac:dyDescent="0.25">
      <c r="A28" s="54">
        <v>46022</v>
      </c>
      <c r="B28" s="35" t="s">
        <v>37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37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37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37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0.15887911027580781</v>
      </c>
      <c r="D35" s="30">
        <f>+(VLOOKUP($A27,'Valores Cuota Diarios'!$B:$Q,Gráficos!D$25,0)/VLOOKUP(43249,'Valores Cuota Diarios'!$B:$Q,Gráficos!D$25,0))-1</f>
        <v>0.14727776778643387</v>
      </c>
      <c r="E35" s="51">
        <f>+(VLOOKUP($A27,'Valores Cuota Diarios'!$B:$Q,Gráficos!E$25,0)/VLOOKUP(43249,'Valores Cuota Diarios'!$B:$Q,Gráficos!E$25,0))-1</f>
        <v>0.13241115119636571</v>
      </c>
      <c r="F35" s="30">
        <f>+(VLOOKUP($A27,'Valores Cuota Diarios'!$B:$Q,Gráficos!F$25,0)/VLOOKUP(43993,'Valores Cuota Diarios'!$B:$Q,Gráficos!F$25,0))-1</f>
        <v>9.3411257852108021E-2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0.87735709044718568</v>
      </c>
      <c r="K35" s="30">
        <f>+(VLOOKUP($A27,'Valores Cuota Diarios'!$B:$Q,Gráficos!K$25,0)/VLOOKUP(43249,'Valores Cuota Diarios'!$B:$Q,Gráficos!K$25,0))-1</f>
        <v>0.83721826413700784</v>
      </c>
      <c r="L35" s="51">
        <f>+(VLOOKUP($A27,'Valores Cuota Diarios'!$B:$Q,Gráficos!L$25,0)/VLOOKUP(43249,'Valores Cuota Diarios'!$B:$Q,Gráficos!L$25,0))-1</f>
        <v>0.77527710809562889</v>
      </c>
      <c r="M35" s="30">
        <f>+(VLOOKUP($A27,'Valores Cuota Diarios'!$B:$Q,Gráficos!M$25,0)/VLOOKUP(43993,'Valores Cuota Diarios'!$B:$Q,Gráficos!M$25,0))-1</f>
        <v>0.84142357024709447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1.3887699426715638E-2</v>
      </c>
      <c r="Z35" s="30">
        <f>+(VLOOKUP($A27,'Valores Cuota Diarios'!$B:$T,Gráficos!Z$25,0)/VLOOKUP(45798,'Valores Cuota Diarios'!$B:$T,Gráficos!Z$25,0))-1</f>
        <v>0.12020110509242077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0.14956995347254609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Enero 2026</v>
      </c>
    </row>
    <row r="38" spans="1:38" ht="14.45" customHeight="1" x14ac:dyDescent="0.25">
      <c r="B38" s="66" t="s">
        <v>41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AC22:AG22"/>
    <mergeCell ref="AJ22:AL22"/>
    <mergeCell ref="AC23:AF24"/>
    <mergeCell ref="AG23:AG24"/>
    <mergeCell ref="AJ23:AL24"/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786"/>
  <sheetViews>
    <sheetView showGridLines="0" zoomScaleNormal="100" workbookViewId="0">
      <pane xSplit="2" ySplit="2" topLeftCell="C2762" activePane="bottomRight" state="frozen"/>
      <selection pane="topRight" activeCell="C1" sqref="C1"/>
      <selection pane="bottomLeft" activeCell="A3" sqref="A3"/>
      <selection pane="bottomRight" activeCell="M2779" sqref="M2779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2" t="s">
        <v>16</v>
      </c>
      <c r="D1" s="72"/>
      <c r="E1" s="72"/>
      <c r="F1" s="73" t="s">
        <v>17</v>
      </c>
      <c r="G1" s="74"/>
      <c r="H1" s="75"/>
      <c r="I1" s="72" t="s">
        <v>18</v>
      </c>
      <c r="J1" s="72"/>
      <c r="K1" s="72"/>
      <c r="L1" s="76" t="s">
        <v>19</v>
      </c>
      <c r="M1" s="72"/>
      <c r="O1" s="18" t="s">
        <v>22</v>
      </c>
      <c r="P1" s="19" t="s">
        <v>20</v>
      </c>
      <c r="Q1" s="18" t="s">
        <v>21</v>
      </c>
      <c r="S1" s="76" t="s">
        <v>35</v>
      </c>
      <c r="T1" s="72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  <row r="2750" spans="2:20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</row>
    <row r="2751" spans="2:20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</row>
    <row r="2752" spans="2:20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</row>
    <row r="2753" spans="2:20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</row>
    <row r="2754" spans="2:20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</row>
    <row r="2755" spans="2:20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</row>
    <row r="2756" spans="2:20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</row>
    <row r="2757" spans="2:20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</row>
    <row r="2758" spans="2:20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</row>
    <row r="2759" spans="2:20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</row>
    <row r="2760" spans="2:20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</row>
    <row r="2761" spans="2:20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</row>
    <row r="2762" spans="2:20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</row>
    <row r="2763" spans="2:20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</row>
    <row r="2764" spans="2:20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</row>
    <row r="2765" spans="2:20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</row>
    <row r="2766" spans="2:20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</row>
    <row r="2767" spans="2:20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</row>
    <row r="2768" spans="2:20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</row>
    <row r="2769" spans="2:20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</row>
    <row r="2770" spans="2:20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</row>
    <row r="2771" spans="2:20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</row>
    <row r="2772" spans="2:20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</row>
    <row r="2773" spans="2:20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</row>
    <row r="2774" spans="2:20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</row>
    <row r="2775" spans="2:20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</row>
    <row r="2776" spans="2:20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</row>
    <row r="2777" spans="2:20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</row>
    <row r="2778" spans="2:20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</row>
    <row r="2779" spans="2:20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</row>
    <row r="2780" spans="2:20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</row>
    <row r="2781" spans="2:20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</row>
    <row r="2782" spans="2:20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</row>
    <row r="2784" spans="2:20" x14ac:dyDescent="0.25">
      <c r="B2784" s="8" t="s">
        <v>38</v>
      </c>
      <c r="C2784" s="63">
        <f>+C2748/C2657-1</f>
        <v>2.2470232473972285E-2</v>
      </c>
      <c r="D2784" s="63">
        <f t="shared" ref="D2784:H2784" si="13">+D2748/D2657-1</f>
        <v>2.2317749147247268E-2</v>
      </c>
      <c r="E2784" s="63">
        <f t="shared" si="13"/>
        <v>2.216528831085629E-2</v>
      </c>
      <c r="F2784" s="63">
        <f t="shared" si="13"/>
        <v>3.0388162307979139E-2</v>
      </c>
      <c r="G2784" s="63">
        <f t="shared" si="13"/>
        <v>2.9773639685085618E-2</v>
      </c>
      <c r="H2784" s="63">
        <f t="shared" si="13"/>
        <v>2.9159479537858468E-2</v>
      </c>
    </row>
    <row r="2785" spans="2:8" x14ac:dyDescent="0.25">
      <c r="B2785" s="8" t="s">
        <v>39</v>
      </c>
      <c r="C2785" s="63">
        <f>+C2748/C2535-1</f>
        <v>7.3159077032315833E-2</v>
      </c>
      <c r="D2785" s="63">
        <f t="shared" ref="D2785:H2785" si="14">+D2748/D2535-1</f>
        <v>7.2784509109326434E-2</v>
      </c>
      <c r="E2785" s="63">
        <f t="shared" si="14"/>
        <v>7.2410071309329638E-2</v>
      </c>
      <c r="F2785" s="64">
        <f t="shared" si="14"/>
        <v>0.17719564157034284</v>
      </c>
      <c r="G2785" s="64">
        <f t="shared" si="14"/>
        <v>0.17555297195287189</v>
      </c>
      <c r="H2785" s="64">
        <f t="shared" si="14"/>
        <v>0.17391258378514651</v>
      </c>
    </row>
    <row r="2786" spans="2:8" x14ac:dyDescent="0.25">
      <c r="B2786" s="8" t="s">
        <v>40</v>
      </c>
      <c r="C2786" s="63">
        <f>+C2748/C2443-1</f>
        <v>6.5353042181211629E-2</v>
      </c>
      <c r="D2786" s="63">
        <f t="shared" ref="D2786:H2786" si="15">+D2748/D2443-1</f>
        <v>6.4820630560411541E-2</v>
      </c>
      <c r="E2786" s="63">
        <f t="shared" si="15"/>
        <v>6.4288484141103108E-2</v>
      </c>
      <c r="F2786" s="63">
        <f t="shared" si="15"/>
        <v>0.16257080988159167</v>
      </c>
      <c r="G2786" s="63">
        <f t="shared" si="15"/>
        <v>0.16024855278992689</v>
      </c>
      <c r="H2786" s="63">
        <f t="shared" si="15"/>
        <v>0.15793091927180836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7" t="s">
        <v>13</v>
      </c>
      <c r="D5" s="77"/>
      <c r="E5" s="77"/>
      <c r="F5" s="77"/>
    </row>
    <row r="6" spans="2:6" x14ac:dyDescent="0.25">
      <c r="C6" s="77" t="s">
        <v>4</v>
      </c>
      <c r="D6" s="77"/>
      <c r="E6" s="77" t="s">
        <v>14</v>
      </c>
      <c r="F6" s="77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2026-02-04T22:24:09Z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